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Tracker videos\Inclined plane\To use\"/>
    </mc:Choice>
  </mc:AlternateContent>
  <xr:revisionPtr revIDLastSave="0" documentId="13_ncr:1_{047EF3BC-C409-4BE7-BC1C-E5236AA41D1A}" xr6:coauthVersionLast="47" xr6:coauthVersionMax="47" xr10:uidLastSave="{00000000-0000-0000-0000-000000000000}"/>
  <bookViews>
    <workbookView xWindow="31368" yWindow="-2136" windowWidth="29340" windowHeight="16296" xr2:uid="{F54C8F9B-51AF-4330-B799-6EC9741031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2" i="1"/>
  <c r="P31" i="1"/>
  <c r="P30" i="1"/>
  <c r="H3" i="1" l="1"/>
  <c r="H4" i="1"/>
  <c r="H5" i="1"/>
  <c r="H6" i="1"/>
  <c r="H2" i="1"/>
  <c r="I3" i="1"/>
  <c r="I4" i="1"/>
  <c r="I5" i="1"/>
  <c r="I6" i="1"/>
  <c r="I2" i="1"/>
  <c r="D6" i="1"/>
  <c r="D5" i="1"/>
  <c r="D4" i="1"/>
  <c r="D3" i="1"/>
  <c r="E11" i="1"/>
  <c r="D11" i="1"/>
  <c r="D2" i="1"/>
  <c r="A15" i="1"/>
  <c r="A6" i="1"/>
  <c r="A5" i="1"/>
  <c r="A4" i="1"/>
  <c r="A12" i="1"/>
  <c r="A3" i="1"/>
  <c r="A11" i="1"/>
  <c r="E26" i="1"/>
  <c r="E25" i="1"/>
  <c r="E24" i="1"/>
  <c r="B6" i="1" l="1"/>
  <c r="B5" i="1"/>
  <c r="B4" i="1"/>
  <c r="F4" i="1" s="1"/>
  <c r="B3" i="1"/>
  <c r="B2" i="1"/>
  <c r="F2" i="1" s="1"/>
  <c r="E6" i="1"/>
  <c r="G6" i="1" l="1"/>
  <c r="N6" i="1" s="1"/>
  <c r="G5" i="1"/>
  <c r="N5" i="1" s="1"/>
  <c r="F5" i="1"/>
  <c r="G3" i="1"/>
  <c r="N3" i="1" s="1"/>
  <c r="F3" i="1"/>
  <c r="G2" i="1"/>
  <c r="N2" i="1" s="1"/>
  <c r="F6" i="1"/>
  <c r="G4" i="1"/>
  <c r="N4" i="1" s="1"/>
  <c r="N7" i="1" l="1"/>
  <c r="N8" i="1" s="1"/>
</calcChain>
</file>

<file path=xl/sharedStrings.xml><?xml version="1.0" encoding="utf-8"?>
<sst xmlns="http://schemas.openxmlformats.org/spreadsheetml/2006/main" count="38" uniqueCount="37">
  <si>
    <t>angle</t>
  </si>
  <si>
    <t>acceleration</t>
  </si>
  <si>
    <r>
      <t xml:space="preserve">g*sin </t>
    </r>
    <r>
      <rPr>
        <sz val="11"/>
        <color theme="1"/>
        <rFont val="Calibri"/>
        <family val="2"/>
      </rPr>
      <t>ϴ</t>
    </r>
  </si>
  <si>
    <t>angle avg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</si>
  <si>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</si>
  <si>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</si>
  <si>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</si>
  <si>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</si>
  <si>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</si>
  <si>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</si>
  <si>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</si>
  <si>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</si>
  <si>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</si>
  <si>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</si>
  <si>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</si>
  <si>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</si>
  <si>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</si>
  <si>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</si>
  <si>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</si>
  <si>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</si>
  <si>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</si>
  <si>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</si>
  <si>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</si>
  <si>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</si>
  <si>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</si>
  <si>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</si>
  <si>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</si>
  <si>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</si>
  <si>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</si>
  <si>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sphere</t>
  </si>
  <si>
    <t>spherical shell</t>
  </si>
  <si>
    <t>Theor accel for s_spere</t>
  </si>
  <si>
    <t>Theor accel for h_spere</t>
  </si>
  <si>
    <t>for chi 2</t>
  </si>
  <si>
    <t>from fit values</t>
  </si>
  <si>
    <t>chi2</t>
  </si>
  <si>
    <t>chi2/ndf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</si>
</sst>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g*sin ϴ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8.4684164479440063E-2"/>
                  <c:y val="-5.39377369495479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Sheet1!$G$2:$G$6</c:f>
                <c:numCache>
                  <c:formatCode>General</c:formatCode>
                  <c:ptCount val="5"/>
                  <c:pt idx="0">
                    <c:v>0.13894801639499021</c:v>
                  </c:pt>
                  <c:pt idx="1">
                    <c:v>0.13715317380462949</c:v>
                  </c:pt>
                  <c:pt idx="2">
                    <c:v>0.13514835224733668</c:v>
                  </c:pt>
                  <c:pt idx="3">
                    <c:v>0.13133041408967056</c:v>
                  </c:pt>
                  <c:pt idx="4">
                    <c:v>0.12725590392602582</c:v>
                  </c:pt>
                </c:numCache>
              </c:numRef>
            </c:plus>
            <c:minus>
              <c:numRef>
                <c:f>Sheet1!$G$2:$G$6</c:f>
                <c:numCache>
                  <c:formatCode>General</c:formatCode>
                  <c:ptCount val="5"/>
                  <c:pt idx="0">
                    <c:v>0.13894801639499021</c:v>
                  </c:pt>
                  <c:pt idx="1">
                    <c:v>0.13715317380462949</c:v>
                  </c:pt>
                  <c:pt idx="2">
                    <c:v>0.13514835224733668</c:v>
                  </c:pt>
                  <c:pt idx="3">
                    <c:v>0.13133041408967056</c:v>
                  </c:pt>
                  <c:pt idx="4">
                    <c:v>0.12725590392602582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Sheet1!$D$2:$D$6</c:f>
              <c:numCache>
                <c:formatCode>General</c:formatCode>
                <c:ptCount val="5"/>
                <c:pt idx="0">
                  <c:v>0.5242</c:v>
                </c:pt>
                <c:pt idx="1">
                  <c:v>0.96399999999999997</c:v>
                </c:pt>
                <c:pt idx="2">
                  <c:v>1.53</c:v>
                </c:pt>
                <c:pt idx="3">
                  <c:v>1.9339999999999999</c:v>
                </c:pt>
                <c:pt idx="4">
                  <c:v>2.476</c:v>
                </c:pt>
              </c:numCache>
            </c:numRef>
          </c:xVal>
          <c:yVal>
            <c:numRef>
              <c:f>Sheet1!$F$2:$F$6</c:f>
              <c:numCache>
                <c:formatCode>General</c:formatCode>
                <c:ptCount val="5"/>
                <c:pt idx="0">
                  <c:v>0.96482334994113972</c:v>
                </c:pt>
                <c:pt idx="1">
                  <c:v>1.836336882940101</c:v>
                </c:pt>
                <c:pt idx="2">
                  <c:v>2.4620028127191409</c:v>
                </c:pt>
                <c:pt idx="3">
                  <c:v>3.3276768723312222</c:v>
                </c:pt>
                <c:pt idx="4">
                  <c:v>4.0328407143300655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C9-429E-ACC6-011FEF52C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24208"/>
        <c:axId val="934922960"/>
      </c:scatterChart>
      <c:valAx>
        <c:axId val="934924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Acceleration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922960"/>
        <c:crosses val="autoZero"/>
        <c:crossBetween val="midCat"/>
      </c:valAx>
      <c:valAx>
        <c:axId val="93492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g*sin </a:t>
                </a:r>
                <a:r>
                  <a:rPr lang="el-GR"/>
                  <a:t>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924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9</xdr:row>
      <xdr:rowOff>152400</xdr:rowOff>
    </xdr:from>
    <xdr:to>
      <xdr:col>13</xdr:col>
      <xdr:colOff>121920</xdr:colOff>
      <xdr:row>31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C4E5E8-9CF4-CDE2-56FE-DCCCA10B0E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D2B30-7D5F-4C33-BBA5-9FB029626A6D}">
  <dimension ref="A1:W31"/>
  <sheetViews>
    <sheetView tabSelected="1" workbookViewId="0">
      <selection activeCell="E6" sqref="E6"/>
    </sheetView>
  </sheetViews>
  <sheetFormatPr defaultRowHeight="14.4" x14ac:dyDescent="0.3"/>
  <cols>
    <col min="1" max="3" width="15.6640625" customWidth="1"/>
    <col min="4" max="4" width="16" customWidth="1"/>
    <col min="8" max="8" width="21.77734375" customWidth="1"/>
    <col min="9" max="9" width="28.6640625" customWidth="1"/>
  </cols>
  <sheetData>
    <row r="1" spans="1:16" x14ac:dyDescent="0.3">
      <c r="A1" t="s">
        <v>0</v>
      </c>
      <c r="B1" t="s">
        <v>3</v>
      </c>
      <c r="D1" t="s">
        <v>1</v>
      </c>
      <c r="F1" t="s">
        <v>2</v>
      </c>
      <c r="H1" t="s">
        <v>31</v>
      </c>
      <c r="I1" t="s">
        <v>32</v>
      </c>
      <c r="L1" t="s">
        <v>33</v>
      </c>
      <c r="M1" t="s">
        <v>34</v>
      </c>
    </row>
    <row r="2" spans="1:16" x14ac:dyDescent="0.3">
      <c r="A2">
        <v>5.3</v>
      </c>
      <c r="B2">
        <f>AVERAGE(A2,A11)</f>
        <v>5.65</v>
      </c>
      <c r="C2">
        <v>0.8</v>
      </c>
      <c r="D2">
        <f>0.2621*2</f>
        <v>0.5242</v>
      </c>
      <c r="E2">
        <v>4.0000000000000001E-3</v>
      </c>
      <c r="F2">
        <f>9.8*SIN(RADIANS(B2))</f>
        <v>0.96482334994113972</v>
      </c>
      <c r="G2">
        <f>10*SQRT((COS(RADIANS(B2))*RADIANS(C2))^2)</f>
        <v>0.13894801639499021</v>
      </c>
      <c r="H2">
        <f>(2/3)*9.81*SIN(RADIANS(B2))</f>
        <v>0.64387190904235236</v>
      </c>
      <c r="I2">
        <f>(3/5)*9.81*SIN(RADIANS(B2))</f>
        <v>0.57948471813811708</v>
      </c>
      <c r="M2">
        <f>1.55585*D2+0.2094</f>
        <v>1.02497657</v>
      </c>
      <c r="N2">
        <f>((M2-F2)^2)/G2^2</f>
        <v>0.18741875929582585</v>
      </c>
    </row>
    <row r="3" spans="1:16" x14ac:dyDescent="0.3">
      <c r="A3">
        <f>101.3-90</f>
        <v>11.299999999999997</v>
      </c>
      <c r="B3">
        <f>AVERAGE(A3,A12)</f>
        <v>10.799999999999997</v>
      </c>
      <c r="C3">
        <v>0.8</v>
      </c>
      <c r="D3">
        <f>0.482*2</f>
        <v>0.96399999999999997</v>
      </c>
      <c r="E3">
        <v>0.02</v>
      </c>
      <c r="F3">
        <f t="shared" ref="F3:F6" si="0">9.8*SIN(RADIANS(B3))</f>
        <v>1.836336882940101</v>
      </c>
      <c r="G3">
        <f t="shared" ref="G3:G6" si="1">10*SQRT((COS(RADIANS(B3))*RADIANS(C3))^2)</f>
        <v>0.13715317380462949</v>
      </c>
      <c r="H3">
        <f t="shared" ref="H3:H6" si="2">(2/3)*9.81*SIN(RADIANS(B3))</f>
        <v>1.2254737973906387</v>
      </c>
      <c r="I3">
        <f t="shared" ref="I3:I6" si="3">(3/5)*9.81*SIN(RADIANS(B3))</f>
        <v>1.102926417651575</v>
      </c>
      <c r="M3">
        <f t="shared" ref="M3:M6" si="4">1.55585*D3+0.2094</f>
        <v>1.7092394</v>
      </c>
      <c r="N3">
        <f t="shared" ref="N3:N6" si="5">((M3-F3)^2)/G3^2</f>
        <v>0.85874095519511351</v>
      </c>
    </row>
    <row r="4" spans="1:16" x14ac:dyDescent="0.3">
      <c r="A4">
        <f>104.9-90</f>
        <v>14.900000000000006</v>
      </c>
      <c r="B4">
        <f>AVERAGE(A4,A13)</f>
        <v>14.550000000000002</v>
      </c>
      <c r="C4">
        <v>0.8</v>
      </c>
      <c r="D4">
        <f>0.765*2</f>
        <v>1.53</v>
      </c>
      <c r="E4">
        <v>0.03</v>
      </c>
      <c r="F4">
        <f t="shared" si="0"/>
        <v>2.4620028127191409</v>
      </c>
      <c r="G4">
        <f t="shared" si="1"/>
        <v>0.13514835224733668</v>
      </c>
      <c r="H4">
        <f t="shared" si="2"/>
        <v>1.6430100403248145</v>
      </c>
      <c r="I4">
        <f t="shared" si="3"/>
        <v>1.478709036292333</v>
      </c>
      <c r="M4">
        <f t="shared" si="4"/>
        <v>2.5898504999999998</v>
      </c>
      <c r="N4">
        <f t="shared" si="5"/>
        <v>0.89487884666464468</v>
      </c>
    </row>
    <row r="5" spans="1:16" x14ac:dyDescent="0.3">
      <c r="A5">
        <f>90-69.8</f>
        <v>20.200000000000003</v>
      </c>
      <c r="B5">
        <f>AVERAGE(A5,A14)</f>
        <v>19.850000000000001</v>
      </c>
      <c r="C5">
        <v>0.8</v>
      </c>
      <c r="D5">
        <f>0.967*2</f>
        <v>1.9339999999999999</v>
      </c>
      <c r="E5">
        <v>0.02</v>
      </c>
      <c r="F5">
        <f t="shared" si="0"/>
        <v>3.3276768723312222</v>
      </c>
      <c r="G5">
        <f t="shared" si="1"/>
        <v>0.13133041408967056</v>
      </c>
      <c r="H5">
        <f t="shared" si="2"/>
        <v>2.2207149739843053</v>
      </c>
      <c r="I5">
        <f t="shared" si="3"/>
        <v>1.9986434765858747</v>
      </c>
      <c r="M5">
        <f t="shared" si="4"/>
        <v>3.2184138999999998</v>
      </c>
      <c r="N5">
        <f t="shared" si="5"/>
        <v>0.69217417872460885</v>
      </c>
    </row>
    <row r="6" spans="1:16" x14ac:dyDescent="0.3">
      <c r="A6">
        <f>114.1-90</f>
        <v>24.099999999999994</v>
      </c>
      <c r="B6">
        <f>AVERAGE(A6,A15)</f>
        <v>24.299999999999997</v>
      </c>
      <c r="C6">
        <v>0.8</v>
      </c>
      <c r="D6">
        <f>1.238*2</f>
        <v>2.476</v>
      </c>
      <c r="E6">
        <f>0.002*2</f>
        <v>4.0000000000000001E-3</v>
      </c>
      <c r="F6">
        <f t="shared" si="0"/>
        <v>4.0328407143300655</v>
      </c>
      <c r="G6">
        <f t="shared" si="1"/>
        <v>0.12725590392602582</v>
      </c>
      <c r="H6">
        <f t="shared" si="2"/>
        <v>2.6913039052774108</v>
      </c>
      <c r="I6">
        <f t="shared" si="3"/>
        <v>2.4221735147496699</v>
      </c>
      <c r="M6">
        <f t="shared" si="4"/>
        <v>4.0616845999999995</v>
      </c>
      <c r="N6">
        <f t="shared" si="5"/>
        <v>5.1374978192516185E-2</v>
      </c>
    </row>
    <row r="7" spans="1:16" x14ac:dyDescent="0.3">
      <c r="N7">
        <f>SUM(N2:N6)</f>
        <v>2.6845877180727094</v>
      </c>
      <c r="O7" t="s">
        <v>35</v>
      </c>
    </row>
    <row r="8" spans="1:16" x14ac:dyDescent="0.3">
      <c r="N8">
        <f>N7/3</f>
        <v>0.89486257269090308</v>
      </c>
      <c r="O8" t="s">
        <v>36</v>
      </c>
    </row>
    <row r="11" spans="1:16" x14ac:dyDescent="0.3">
      <c r="A11">
        <f>90-84</f>
        <v>6</v>
      </c>
      <c r="D11">
        <f>0.2638*2</f>
        <v>0.52759999999999996</v>
      </c>
      <c r="E11">
        <f>STDEVA(D2,D11)</f>
        <v>2.4041630560342323E-3</v>
      </c>
      <c r="O11" t="s">
        <v>4</v>
      </c>
    </row>
    <row r="12" spans="1:16" ht="15" thickBot="1" x14ac:dyDescent="0.35">
      <c r="A12">
        <f>90-79.7</f>
        <v>10.299999999999997</v>
      </c>
    </row>
    <row r="13" spans="1:16" x14ac:dyDescent="0.3">
      <c r="A13">
        <v>14.2</v>
      </c>
      <c r="O13" s="4" t="s">
        <v>5</v>
      </c>
      <c r="P13" s="4"/>
    </row>
    <row r="14" spans="1:16" x14ac:dyDescent="0.3">
      <c r="A14">
        <v>19.5</v>
      </c>
      <c r="O14" s="1" t="s">
        <v>6</v>
      </c>
      <c r="P14" s="1">
        <v>0.9958065842347914</v>
      </c>
    </row>
    <row r="15" spans="1:16" x14ac:dyDescent="0.3">
      <c r="A15">
        <f>114.5-90</f>
        <v>24.5</v>
      </c>
      <c r="O15" s="1" t="s">
        <v>7</v>
      </c>
      <c r="P15" s="1">
        <v>0.99163075320536276</v>
      </c>
    </row>
    <row r="16" spans="1:16" x14ac:dyDescent="0.3">
      <c r="O16" s="1" t="s">
        <v>8</v>
      </c>
      <c r="P16" s="1">
        <v>0.98884100427381705</v>
      </c>
    </row>
    <row r="17" spans="4:23" x14ac:dyDescent="0.3">
      <c r="O17" s="1" t="s">
        <v>9</v>
      </c>
      <c r="P17" s="1">
        <v>0.12753405081670255</v>
      </c>
    </row>
    <row r="18" spans="4:23" ht="15" thickBot="1" x14ac:dyDescent="0.35">
      <c r="O18" s="2" t="s">
        <v>10</v>
      </c>
      <c r="P18" s="2">
        <v>5</v>
      </c>
    </row>
    <row r="20" spans="4:23" ht="15" thickBot="1" x14ac:dyDescent="0.35">
      <c r="O20" t="s">
        <v>11</v>
      </c>
    </row>
    <row r="21" spans="4:23" x14ac:dyDescent="0.3">
      <c r="O21" s="3"/>
      <c r="P21" s="3" t="s">
        <v>16</v>
      </c>
      <c r="Q21" s="3" t="s">
        <v>17</v>
      </c>
      <c r="R21" s="3" t="s">
        <v>18</v>
      </c>
      <c r="S21" s="3" t="s">
        <v>19</v>
      </c>
      <c r="T21" s="3" t="s">
        <v>20</v>
      </c>
    </row>
    <row r="22" spans="4:23" x14ac:dyDescent="0.3">
      <c r="O22" s="1" t="s">
        <v>12</v>
      </c>
      <c r="P22" s="1">
        <v>1</v>
      </c>
      <c r="Q22" s="1">
        <v>5.7814553444602819</v>
      </c>
      <c r="R22" s="1">
        <v>5.7814553444602819</v>
      </c>
      <c r="S22" s="1">
        <v>355.45519598278531</v>
      </c>
      <c r="T22" s="1">
        <v>3.2577096763157428E-4</v>
      </c>
    </row>
    <row r="23" spans="4:23" x14ac:dyDescent="0.3">
      <c r="O23" s="1" t="s">
        <v>13</v>
      </c>
      <c r="P23" s="1">
        <v>3</v>
      </c>
      <c r="Q23" s="1">
        <v>4.8794802353151798E-2</v>
      </c>
      <c r="R23" s="1">
        <v>1.6264934117717265E-2</v>
      </c>
      <c r="S23" s="1"/>
      <c r="T23" s="1"/>
    </row>
    <row r="24" spans="4:23" ht="15" thickBot="1" x14ac:dyDescent="0.35">
      <c r="D24" t="s">
        <v>29</v>
      </c>
      <c r="E24" s="5">
        <f>2/5</f>
        <v>0.4</v>
      </c>
      <c r="O24" s="2" t="s">
        <v>14</v>
      </c>
      <c r="P24" s="2">
        <v>4</v>
      </c>
      <c r="Q24" s="2">
        <v>5.8302501468134338</v>
      </c>
      <c r="R24" s="2"/>
      <c r="S24" s="2"/>
      <c r="T24" s="2"/>
    </row>
    <row r="25" spans="4:23" ht="15" thickBot="1" x14ac:dyDescent="0.35">
      <c r="D25" t="s">
        <v>30</v>
      </c>
      <c r="E25" s="5">
        <f>2/3</f>
        <v>0.66666666666666663</v>
      </c>
    </row>
    <row r="26" spans="4:23" x14ac:dyDescent="0.3">
      <c r="E26">
        <f>E25-E24</f>
        <v>0.26666666666666661</v>
      </c>
      <c r="O26" s="3"/>
      <c r="P26" s="3" t="s">
        <v>21</v>
      </c>
      <c r="Q26" s="3" t="s">
        <v>9</v>
      </c>
      <c r="R26" s="3" t="s">
        <v>22</v>
      </c>
      <c r="S26" s="3" t="s">
        <v>23</v>
      </c>
      <c r="T26" s="3" t="s">
        <v>24</v>
      </c>
      <c r="U26" s="3" t="s">
        <v>25</v>
      </c>
      <c r="V26" s="3" t="s">
        <v>26</v>
      </c>
      <c r="W26" s="3" t="s">
        <v>27</v>
      </c>
    </row>
    <row r="27" spans="4:23" x14ac:dyDescent="0.3">
      <c r="O27" s="1" t="s">
        <v>15</v>
      </c>
      <c r="P27" s="1">
        <v>0.20937940316000914</v>
      </c>
      <c r="Q27" s="1">
        <v>0.13540572250366034</v>
      </c>
      <c r="R27" s="1">
        <v>1.5463113322581261</v>
      </c>
      <c r="S27" s="1">
        <v>0.21975700183001079</v>
      </c>
      <c r="T27" s="1">
        <v>-0.2215420381360359</v>
      </c>
      <c r="U27" s="1">
        <v>0.64030084445605417</v>
      </c>
      <c r="V27" s="1">
        <v>-0.2215420381360359</v>
      </c>
      <c r="W27" s="1">
        <v>0.64030084445605417</v>
      </c>
    </row>
    <row r="28" spans="4:23" ht="15" thickBot="1" x14ac:dyDescent="0.35">
      <c r="O28" s="2" t="s">
        <v>28</v>
      </c>
      <c r="P28" s="2">
        <v>1.5584911036942493</v>
      </c>
      <c r="Q28" s="2">
        <v>8.2663139213938752E-2</v>
      </c>
      <c r="R28" s="2">
        <v>18.853519458785019</v>
      </c>
      <c r="S28" s="2">
        <v>3.2577096763157428E-4</v>
      </c>
      <c r="T28" s="2">
        <v>1.2954201017196971</v>
      </c>
      <c r="U28" s="2">
        <v>1.8215621056688014</v>
      </c>
      <c r="V28" s="2">
        <v>1.2954201017196971</v>
      </c>
      <c r="W28" s="2">
        <v>1.8215621056688014</v>
      </c>
    </row>
    <row r="30" spans="4:23" x14ac:dyDescent="0.3">
      <c r="P30">
        <f>P28-Q28</f>
        <v>1.4758279644803105</v>
      </c>
    </row>
    <row r="31" spans="4:23" x14ac:dyDescent="0.3">
      <c r="P31">
        <f>P28+Q28</f>
        <v>1.641154242908188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2022-06-17T21:26:11Z</dcterms:created>
  <dcterms:modified xsi:type="dcterms:W3CDTF">2022-06-30T13:51:25Z</dcterms:modified>
</cp:coreProperties>
</file>